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B86"/>
  <c r="B79"/>
  <c r="B78"/>
  <c r="B77"/>
  <c r="G72" l="1"/>
  <c r="I68"/>
  <c r="I69"/>
  <c r="I70"/>
  <c r="I71"/>
  <c r="I67"/>
  <c r="I72" l="1"/>
  <c r="E73" s="1"/>
  <c r="A77" s="1"/>
  <c r="C5"/>
  <c r="C10"/>
  <c r="F5"/>
  <c r="C77" l="1"/>
  <c r="D60" s="1"/>
  <c r="C78"/>
  <c r="D61" s="1"/>
  <c r="C79"/>
  <c r="D62" s="1"/>
  <c r="C16"/>
  <c r="D16" s="1"/>
  <c r="D21" s="1"/>
  <c r="C15"/>
  <c r="D15" s="1"/>
  <c r="C17"/>
  <c r="D17" s="1"/>
  <c r="G21" s="1"/>
  <c r="E15" l="1"/>
  <c r="A21"/>
  <c r="E16"/>
  <c r="F16" s="1"/>
  <c r="F15"/>
  <c r="E17"/>
  <c r="F17" s="1"/>
  <c r="A22" l="1"/>
  <c r="G15"/>
  <c r="G22"/>
  <c r="G17"/>
  <c r="D22"/>
  <c r="G16"/>
  <c r="E21" l="1"/>
  <c r="E61"/>
  <c r="H21"/>
  <c r="E62"/>
  <c r="B21"/>
  <c r="E60"/>
  <c r="B87" s="1"/>
</calcChain>
</file>

<file path=xl/sharedStrings.xml><?xml version="1.0" encoding="utf-8"?>
<sst xmlns="http://schemas.openxmlformats.org/spreadsheetml/2006/main" count="42" uniqueCount="39">
  <si>
    <t>α</t>
  </si>
  <si>
    <t>γ</t>
  </si>
  <si>
    <t>ZADATAK 6</t>
  </si>
  <si>
    <t>L [km]</t>
  </si>
  <si>
    <t>Tabel 1: Proračun elemenata sintetičkog jediničnog hidrograma prema Jovanoviću i Brajkoviću</t>
  </si>
  <si>
    <t>a</t>
  </si>
  <si>
    <t>k</t>
  </si>
  <si>
    <t>A [ha]</t>
  </si>
  <si>
    <t>P [mm]</t>
  </si>
  <si>
    <t>Struktura površina</t>
  </si>
  <si>
    <t>Hidrološki broj CN</t>
  </si>
  <si>
    <t>Procenat površina</t>
  </si>
  <si>
    <t>industrijska zona</t>
  </si>
  <si>
    <t>propusne površine</t>
  </si>
  <si>
    <t>nepropusne površine</t>
  </si>
  <si>
    <t>stambena naselja sa 25% nepropusnih površina</t>
  </si>
  <si>
    <t>stambena naselja sa 65% nepropusnih površina</t>
  </si>
  <si>
    <t>UKUPNO</t>
  </si>
  <si>
    <t>Prosečan hidrološki broj CN</t>
  </si>
  <si>
    <t>Tabela 2: Određivanje hidrograma oticaja</t>
  </si>
  <si>
    <t>d [mm]</t>
  </si>
  <si>
    <t>Tabela 3: Određivanje CN broja za zadatu strukturu površina i efektivnih padavina po SCS metodi</t>
  </si>
  <si>
    <t>Potreban prečnik cevi za prihvatanje oticaja</t>
  </si>
  <si>
    <t>Kiša trajanja 60 minuta i povratnog perioda 10 godina je merodavna za izlazni hidrogram oticaja sa datog podsliva</t>
  </si>
  <si>
    <t>I [%]</t>
  </si>
  <si>
    <t>D[mm]</t>
  </si>
  <si>
    <t>D [mm]</t>
  </si>
  <si>
    <r>
      <t>L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 xml:space="preserve"> [km]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</si>
  <si>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u</t>
    </r>
    <r>
      <rPr>
        <b/>
        <sz val="11"/>
        <color theme="1"/>
        <rFont val="Calibri"/>
        <family val="2"/>
        <scheme val="minor"/>
      </rPr>
      <t xml:space="preserve"> [%]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</si>
  <si>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[h]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</si>
  <si>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</si>
  <si>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</si>
  <si>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</si>
  <si>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r</t>
    </r>
    <r>
      <rPr>
        <b/>
        <sz val="11"/>
        <color theme="1"/>
        <rFont val="Calibri"/>
        <family val="2"/>
        <scheme val="minor"/>
      </rPr>
      <t xml:space="preserve"> [min]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</si>
  <si>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[min]</t>
    </r>
  </si>
  <si>
    <r>
      <t>u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/s/mm]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</si>
  <si>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[mm]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</si>
  <si>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max</t>
    </r>
    <r>
      <rPr>
        <b/>
        <sz val="11"/>
        <color theme="1"/>
        <rFont val="Calibri"/>
        <family val="2"/>
        <scheme val="minor"/>
      </rPr>
      <t xml:space="preserve"> [l/s]</t>
    </r>
  </si>
  <si>
    <r>
      <t>n [m</t>
    </r>
    <r>
      <rPr>
        <b/>
        <vertAlign val="superscript"/>
        <sz val="11"/>
        <color theme="1"/>
        <rFont val="Calibri"/>
        <family val="2"/>
        <scheme val="minor"/>
      </rPr>
      <t>-1/3</t>
    </r>
    <r>
      <rPr>
        <b/>
        <sz val="11"/>
        <color theme="1"/>
        <rFont val="Calibri"/>
        <family val="2"/>
        <scheme val="minor"/>
      </rPr>
      <t>/s]</t>
    </r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</si>
</sst>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 style="slantDashDot">
        <color indexed="64"/>
      </bottom>
      <diagonal/>
    </border>
    <border>
      <left style="thin">
        <color indexed="64"/>
      </left>
      <right/>
      <top style="slantDashDot">
        <color indexed="64"/>
      </top>
      <bottom style="slantDashDot">
        <color indexed="64"/>
      </bottom>
      <diagonal/>
    </border>
    <border>
      <left style="slantDashDot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2" xfId="0" applyBorder="1" applyAlignment="1">
      <alignment horizontal="center"/>
    </xf>
    <xf numFmtId="165" fontId="0" fillId="0" borderId="0" xfId="0" applyNumberFormat="1"/>
    <xf numFmtId="2" fontId="0" fillId="0" borderId="0" xfId="0" applyNumberFormat="1" applyAlignment="1"/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6" fillId="0" borderId="0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sr-Latn-CS"/>
              <a:t>Dijagrami</a:t>
            </a:r>
            <a:r>
              <a:rPr lang="sr-Latn-CS" baseline="0"/>
              <a:t> jediničnih hidrograma</a:t>
            </a:r>
            <a:endParaRPr 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0.11719875924600337"/>
          <c:y val="0.18763682967722684"/>
          <c:w val="0.83425674063469335"/>
          <c:h val="0.5729611390549425"/>
        </c:manualLayout>
      </c:layout>
      <c:scatterChart>
        <c:scatterStyle val="lineMarker"/>
        <c:ser>
          <c:idx val="0"/>
          <c:order val="0"/>
          <c:tx>
            <c:v>u1</c:v>
          </c:tx>
          <c:spPr>
            <a:ln w="25400"/>
          </c:spPr>
          <c:marker>
            <c:symbol val="none"/>
          </c:marker>
          <c:xVal>
            <c:numRef>
              <c:f>Sheet1!$A$20:$A$22</c:f>
              <c:numCache>
                <c:formatCode>General</c:formatCode>
                <c:ptCount val="3"/>
                <c:pt idx="0">
                  <c:v>0</c:v>
                </c:pt>
                <c:pt idx="1">
                  <c:v>117.88253238887785</c:v>
                </c:pt>
                <c:pt idx="2">
                  <c:v>294.70633097219462</c:v>
                </c:pt>
              </c:numCache>
            </c:numRef>
          </c:xVal>
          <c:yVal>
            <c:numRef>
              <c:f>Sheet1!$B$20:$B$22</c:f>
              <c:numCache>
                <c:formatCode>General</c:formatCode>
                <c:ptCount val="3"/>
                <c:pt idx="0">
                  <c:v>0</c:v>
                </c:pt>
                <c:pt idx="1">
                  <c:v>0.48635987174247969</c:v>
                </c:pt>
                <c:pt idx="2">
                  <c:v>0</c:v>
                </c:pt>
              </c:numCache>
            </c:numRef>
          </c:yVal>
        </c:ser>
        <c:ser>
          <c:idx val="1"/>
          <c:order val="1"/>
          <c:tx>
            <c:v>u2</c:v>
          </c:tx>
          <c:spPr>
            <a:ln w="25400">
              <a:prstDash val="dash"/>
            </a:ln>
          </c:spPr>
          <c:marker>
            <c:symbol val="none"/>
          </c:marker>
          <c:xVal>
            <c:numRef>
              <c:f>Sheet1!$D$20:$D$22</c:f>
              <c:numCache>
                <c:formatCode>General</c:formatCode>
                <c:ptCount val="3"/>
                <c:pt idx="0">
                  <c:v>0</c:v>
                </c:pt>
                <c:pt idx="1">
                  <c:v>147.88253238887785</c:v>
                </c:pt>
                <c:pt idx="2">
                  <c:v>369.70633097219462</c:v>
                </c:pt>
              </c:numCache>
            </c:numRef>
          </c:xVal>
          <c:yVal>
            <c:numRef>
              <c:f>Sheet1!$E$20:$E$22</c:f>
              <c:numCache>
                <c:formatCode>General</c:formatCode>
                <c:ptCount val="3"/>
                <c:pt idx="0">
                  <c:v>0</c:v>
                </c:pt>
                <c:pt idx="1">
                  <c:v>0.38769510101820071</c:v>
                </c:pt>
                <c:pt idx="2">
                  <c:v>0</c:v>
                </c:pt>
              </c:numCache>
            </c:numRef>
          </c:yVal>
        </c:ser>
        <c:ser>
          <c:idx val="2"/>
          <c:order val="2"/>
          <c:tx>
            <c:v>u3</c:v>
          </c:tx>
          <c:spPr>
            <a:ln w="25400">
              <a:prstDash val="dashDot"/>
            </a:ln>
          </c:spPr>
          <c:marker>
            <c:symbol val="none"/>
          </c:marker>
          <c:xVal>
            <c:numRef>
              <c:f>Sheet1!$G$20:$G$22</c:f>
              <c:numCache>
                <c:formatCode>General</c:formatCode>
                <c:ptCount val="3"/>
                <c:pt idx="0">
                  <c:v>0</c:v>
                </c:pt>
                <c:pt idx="1">
                  <c:v>177.88253238887785</c:v>
                </c:pt>
                <c:pt idx="2">
                  <c:v>444.70633097219462</c:v>
                </c:pt>
              </c:numCache>
            </c:numRef>
          </c:xVal>
          <c:yVal>
            <c:numRef>
              <c:f>Sheet1!$H$20:$H$22</c:f>
              <c:numCache>
                <c:formatCode>General</c:formatCode>
                <c:ptCount val="3"/>
                <c:pt idx="0">
                  <c:v>0</c:v>
                </c:pt>
                <c:pt idx="1">
                  <c:v>0.32231008049735926</c:v>
                </c:pt>
                <c:pt idx="2">
                  <c:v>0</c:v>
                </c:pt>
              </c:numCache>
            </c:numRef>
          </c:yVal>
        </c:ser>
        <c:axId val="55844864"/>
        <c:axId val="55920128"/>
      </c:scatterChart>
      <c:valAx>
        <c:axId val="55844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Tb [min]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5920128"/>
        <c:crosses val="autoZero"/>
        <c:crossBetween val="midCat"/>
      </c:valAx>
      <c:valAx>
        <c:axId val="559201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 [m</a:t>
                </a:r>
                <a:r>
                  <a:rPr lang="en-US" baseline="30000"/>
                  <a:t>3</a:t>
                </a:r>
                <a:r>
                  <a:rPr lang="en-US"/>
                  <a:t>/s/mm]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55844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899342127688592"/>
          <c:y val="0.22068276582484048"/>
          <c:w val="0.1080791850171271"/>
          <c:h val="0.24191188476022446"/>
        </c:manualLayout>
      </c:layout>
      <c:spPr>
        <a:solidFill>
          <a:schemeClr val="bg1"/>
        </a:solidFill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26</xdr:row>
      <xdr:rowOff>19049</xdr:rowOff>
    </xdr:from>
    <xdr:to>
      <xdr:col>8</xdr:col>
      <xdr:colOff>476250</xdr:colOff>
      <xdr:row>41</xdr:row>
      <xdr:rowOff>9524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8"/>
  <sheetViews>
    <sheetView tabSelected="1" zoomScaleNormal="100" workbookViewId="0">
      <selection activeCell="I52" sqref="I52"/>
    </sheetView>
  </sheetViews>
  <sheetFormatPr defaultRowHeight="15"/>
  <cols>
    <col min="1" max="1" width="9.7109375" customWidth="1"/>
    <col min="7" max="7" width="14.28515625" customWidth="1"/>
  </cols>
  <sheetData>
    <row r="1" spans="1:7">
      <c r="A1" s="2" t="s">
        <v>2</v>
      </c>
    </row>
    <row r="3" spans="1:7">
      <c r="B3" s="11" t="s">
        <v>0</v>
      </c>
      <c r="C3" s="6">
        <v>6</v>
      </c>
      <c r="E3" s="11" t="s">
        <v>1</v>
      </c>
      <c r="F3" s="6">
        <v>3</v>
      </c>
    </row>
    <row r="5" spans="1:7" ht="18">
      <c r="B5" s="10" t="s">
        <v>7</v>
      </c>
      <c r="C5" s="6">
        <f>400+10*F3</f>
        <v>430</v>
      </c>
      <c r="E5" s="10" t="s">
        <v>29</v>
      </c>
      <c r="F5" s="6">
        <f>0.4*(C6^0.67)*(C6*C7*(C8^(-0.5)))^0.086</f>
        <v>0.96470887314796427</v>
      </c>
    </row>
    <row r="6" spans="1:7">
      <c r="B6" s="10" t="s">
        <v>3</v>
      </c>
      <c r="C6" s="6">
        <v>3.2</v>
      </c>
    </row>
    <row r="7" spans="1:7" ht="18">
      <c r="B7" s="10" t="s">
        <v>27</v>
      </c>
      <c r="C7" s="6">
        <f>C6/2</f>
        <v>1.6</v>
      </c>
    </row>
    <row r="8" spans="1:7" ht="18">
      <c r="B8" s="10" t="s">
        <v>28</v>
      </c>
      <c r="C8" s="6">
        <v>2.5</v>
      </c>
    </row>
    <row r="9" spans="1:7" ht="15" customHeight="1">
      <c r="B9" s="10" t="s">
        <v>5</v>
      </c>
      <c r="C9" s="6">
        <v>0.5</v>
      </c>
    </row>
    <row r="10" spans="1:7">
      <c r="B10" s="10" t="s">
        <v>6</v>
      </c>
      <c r="C10" s="6">
        <f>1.2+0.1*F3</f>
        <v>1.5</v>
      </c>
    </row>
    <row r="11" spans="1:7" ht="15" customHeight="1"/>
    <row r="12" spans="1:7" ht="15" customHeight="1">
      <c r="B12" s="32" t="s">
        <v>4</v>
      </c>
      <c r="C12" s="32"/>
      <c r="D12" s="32"/>
      <c r="E12" s="32"/>
      <c r="F12" s="32"/>
      <c r="G12" s="32"/>
    </row>
    <row r="13" spans="1:7" ht="15" customHeight="1">
      <c r="B13" s="32"/>
      <c r="C13" s="32"/>
      <c r="D13" s="32"/>
      <c r="E13" s="32"/>
      <c r="F13" s="32"/>
      <c r="G13" s="32"/>
    </row>
    <row r="14" spans="1:7" ht="18.75">
      <c r="B14" s="10" t="s">
        <v>30</v>
      </c>
      <c r="C14" s="10" t="s">
        <v>31</v>
      </c>
      <c r="D14" s="10" t="s">
        <v>32</v>
      </c>
      <c r="E14" s="10" t="s">
        <v>33</v>
      </c>
      <c r="F14" s="10" t="s">
        <v>34</v>
      </c>
      <c r="G14" s="10" t="s">
        <v>35</v>
      </c>
    </row>
    <row r="15" spans="1:7">
      <c r="B15" s="6">
        <v>60</v>
      </c>
      <c r="C15" s="9">
        <f>$C$9*B15+$F$5*60</f>
        <v>87.882532388877848</v>
      </c>
      <c r="D15" s="9">
        <f>B15/2+C15</f>
        <v>117.88253238887785</v>
      </c>
      <c r="E15" s="9">
        <f>$C$10*D15</f>
        <v>176.82379858331677</v>
      </c>
      <c r="F15" s="9">
        <f>D15+E15</f>
        <v>294.70633097219462</v>
      </c>
      <c r="G15" s="7">
        <f>2*$C$5*(10^4)/(F15*60000)</f>
        <v>0.48635987174247969</v>
      </c>
    </row>
    <row r="16" spans="1:7">
      <c r="B16" s="6">
        <v>90</v>
      </c>
      <c r="C16" s="9">
        <f>$C$9*B16+$F$5*60</f>
        <v>102.88253238887785</v>
      </c>
      <c r="D16" s="9">
        <f t="shared" ref="D16:D17" si="0">B16/2+C16</f>
        <v>147.88253238887785</v>
      </c>
      <c r="E16" s="9">
        <f>$C$10*D16</f>
        <v>221.82379858331677</v>
      </c>
      <c r="F16" s="9">
        <f t="shared" ref="F16:F17" si="1">D16+E16</f>
        <v>369.70633097219462</v>
      </c>
      <c r="G16" s="7">
        <f>2*$C$5*(10^4)/(F16*60000)</f>
        <v>0.38769510101820071</v>
      </c>
    </row>
    <row r="17" spans="1:8">
      <c r="B17" s="6">
        <v>120</v>
      </c>
      <c r="C17" s="9">
        <f>$C$9*B17+$F$5*60</f>
        <v>117.88253238887785</v>
      </c>
      <c r="D17" s="9">
        <f t="shared" si="0"/>
        <v>177.88253238887785</v>
      </c>
      <c r="E17" s="9">
        <f>$C$10*D17</f>
        <v>266.82379858331677</v>
      </c>
      <c r="F17" s="9">
        <f t="shared" si="1"/>
        <v>444.70633097219462</v>
      </c>
      <c r="G17" s="7">
        <f>2*$C$5*(10^4)/(F17*60000)</f>
        <v>0.32231008049735926</v>
      </c>
    </row>
    <row r="20" spans="1:8">
      <c r="A20" s="12">
        <v>0</v>
      </c>
      <c r="B20" s="12">
        <v>0</v>
      </c>
      <c r="C20" s="12"/>
      <c r="D20" s="12">
        <v>0</v>
      </c>
      <c r="E20" s="12">
        <v>0</v>
      </c>
      <c r="F20" s="12"/>
      <c r="G20" s="12">
        <v>0</v>
      </c>
      <c r="H20" s="12">
        <v>0</v>
      </c>
    </row>
    <row r="21" spans="1:8">
      <c r="A21" s="12">
        <f>D15</f>
        <v>117.88253238887785</v>
      </c>
      <c r="B21" s="12">
        <f>G15</f>
        <v>0.48635987174247969</v>
      </c>
      <c r="C21" s="12"/>
      <c r="D21" s="12">
        <f>D16</f>
        <v>147.88253238887785</v>
      </c>
      <c r="E21" s="12">
        <f>G16</f>
        <v>0.38769510101820071</v>
      </c>
      <c r="F21" s="12"/>
      <c r="G21" s="12">
        <f>D17</f>
        <v>177.88253238887785</v>
      </c>
      <c r="H21" s="12">
        <f>G17</f>
        <v>0.32231008049735926</v>
      </c>
    </row>
    <row r="22" spans="1:8">
      <c r="A22" s="12">
        <f>F15</f>
        <v>294.70633097219462</v>
      </c>
      <c r="B22" s="12">
        <v>0</v>
      </c>
      <c r="C22" s="12"/>
      <c r="D22" s="12">
        <f>F16</f>
        <v>369.70633097219462</v>
      </c>
      <c r="E22" s="12">
        <v>0</v>
      </c>
      <c r="F22" s="12"/>
      <c r="G22" s="12">
        <f>F17</f>
        <v>444.70633097219462</v>
      </c>
      <c r="H22" s="12">
        <v>0</v>
      </c>
    </row>
    <row r="58" spans="2:5">
      <c r="B58" s="13" t="s">
        <v>19</v>
      </c>
    </row>
    <row r="59" spans="2:5" ht="18">
      <c r="B59" s="10" t="s">
        <v>30</v>
      </c>
      <c r="C59" s="10" t="s">
        <v>8</v>
      </c>
      <c r="D59" s="10" t="s">
        <v>36</v>
      </c>
      <c r="E59" s="10" t="s">
        <v>37</v>
      </c>
    </row>
    <row r="60" spans="2:5" ht="15" customHeight="1">
      <c r="B60" s="6">
        <v>60</v>
      </c>
      <c r="C60" s="6">
        <v>31</v>
      </c>
      <c r="D60" s="8">
        <f>C77</f>
        <v>0.30252361834706182</v>
      </c>
      <c r="E60" s="6">
        <f>D60*G15*1000</f>
        <v>147.13534821834787</v>
      </c>
    </row>
    <row r="61" spans="2:5" ht="15" customHeight="1">
      <c r="B61" s="6">
        <v>90</v>
      </c>
      <c r="C61" s="6">
        <v>34</v>
      </c>
      <c r="D61" s="8">
        <f t="shared" ref="D61:D62" si="2">C78</f>
        <v>0.10677736006072312</v>
      </c>
      <c r="E61" s="6">
        <f t="shared" ref="E61:E62" si="3">D61*G16*1000</f>
        <v>41.397059395198838</v>
      </c>
    </row>
    <row r="62" spans="2:5">
      <c r="B62" s="6">
        <v>120</v>
      </c>
      <c r="C62" s="6">
        <v>36</v>
      </c>
      <c r="D62" s="8">
        <f t="shared" si="2"/>
        <v>3.2369859304229746E-2</v>
      </c>
      <c r="E62" s="6">
        <f t="shared" si="3"/>
        <v>10.433131958034483</v>
      </c>
    </row>
    <row r="65" spans="1:12">
      <c r="A65" s="14" t="s">
        <v>21</v>
      </c>
      <c r="B65" s="1"/>
      <c r="C65" s="1"/>
      <c r="D65" s="1"/>
      <c r="E65" s="1"/>
      <c r="F65" s="1"/>
      <c r="G65" s="1"/>
      <c r="H65" s="1"/>
      <c r="I65" s="1"/>
    </row>
    <row r="66" spans="1:12" ht="15" customHeight="1">
      <c r="A66" s="3"/>
      <c r="B66" s="24" t="s">
        <v>9</v>
      </c>
      <c r="C66" s="24"/>
      <c r="D66" s="24"/>
      <c r="E66" s="24" t="s">
        <v>10</v>
      </c>
      <c r="F66" s="24"/>
      <c r="G66" s="24" t="s">
        <v>11</v>
      </c>
      <c r="H66" s="24"/>
      <c r="I66" s="3"/>
    </row>
    <row r="67" spans="1:12" ht="15" customHeight="1">
      <c r="A67" s="1">
        <v>1</v>
      </c>
      <c r="B67" s="34" t="s">
        <v>13</v>
      </c>
      <c r="C67" s="34"/>
      <c r="D67" s="34"/>
      <c r="E67" s="31">
        <v>30</v>
      </c>
      <c r="F67" s="31"/>
      <c r="G67" s="31">
        <v>40</v>
      </c>
      <c r="H67" s="31"/>
      <c r="I67" s="1">
        <f>E67*G67</f>
        <v>1200</v>
      </c>
    </row>
    <row r="68" spans="1:12" ht="15" customHeight="1">
      <c r="A68" s="1">
        <v>2</v>
      </c>
      <c r="B68" s="33" t="s">
        <v>14</v>
      </c>
      <c r="C68" s="33"/>
      <c r="D68" s="33"/>
      <c r="E68" s="26">
        <v>98</v>
      </c>
      <c r="F68" s="26"/>
      <c r="G68" s="26">
        <v>16</v>
      </c>
      <c r="H68" s="26"/>
      <c r="I68" s="1">
        <f>E68*G68</f>
        <v>1568</v>
      </c>
    </row>
    <row r="69" spans="1:12" ht="30" customHeight="1">
      <c r="A69" s="1">
        <v>3</v>
      </c>
      <c r="B69" s="28" t="s">
        <v>15</v>
      </c>
      <c r="C69" s="28"/>
      <c r="D69" s="28"/>
      <c r="E69" s="26">
        <v>54</v>
      </c>
      <c r="F69" s="26"/>
      <c r="G69" s="26">
        <v>22</v>
      </c>
      <c r="H69" s="26"/>
      <c r="I69" s="1">
        <f>E69*G69</f>
        <v>1188</v>
      </c>
    </row>
    <row r="70" spans="1:12" ht="30" customHeight="1">
      <c r="A70" s="1">
        <v>4</v>
      </c>
      <c r="B70" s="28" t="s">
        <v>16</v>
      </c>
      <c r="C70" s="28"/>
      <c r="D70" s="28"/>
      <c r="E70" s="26">
        <v>77</v>
      </c>
      <c r="F70" s="26"/>
      <c r="G70" s="26">
        <v>12</v>
      </c>
      <c r="H70" s="26"/>
      <c r="I70" s="1">
        <f>E70*G70</f>
        <v>924</v>
      </c>
    </row>
    <row r="71" spans="1:12" ht="15" customHeight="1">
      <c r="A71" s="1">
        <v>5</v>
      </c>
      <c r="B71" s="29" t="s">
        <v>12</v>
      </c>
      <c r="C71" s="29"/>
      <c r="D71" s="29"/>
      <c r="E71" s="27">
        <v>81</v>
      </c>
      <c r="F71" s="27"/>
      <c r="G71" s="27">
        <v>10</v>
      </c>
      <c r="H71" s="27"/>
      <c r="I71" s="1">
        <f>E71*G71</f>
        <v>810</v>
      </c>
    </row>
    <row r="72" spans="1:12" ht="15" customHeight="1">
      <c r="A72" s="3"/>
      <c r="B72" s="15" t="s">
        <v>17</v>
      </c>
      <c r="C72" s="3"/>
      <c r="D72" s="3"/>
      <c r="E72" s="3"/>
      <c r="F72" s="3"/>
      <c r="G72" s="30">
        <f>SUM(G67:G71)</f>
        <v>100</v>
      </c>
      <c r="H72" s="30"/>
      <c r="I72" s="3">
        <f>SUM(I67:I71)</f>
        <v>5690</v>
      </c>
    </row>
    <row r="73" spans="1:12" ht="15" customHeight="1">
      <c r="A73" s="24" t="s">
        <v>18</v>
      </c>
      <c r="B73" s="24"/>
      <c r="C73" s="24"/>
      <c r="D73" s="24"/>
      <c r="E73" s="23">
        <f>I72/G72</f>
        <v>56.9</v>
      </c>
      <c r="F73" s="23"/>
      <c r="G73" s="23"/>
      <c r="H73" s="23"/>
      <c r="I73" s="23"/>
    </row>
    <row r="74" spans="1:12">
      <c r="L74" s="4"/>
    </row>
    <row r="76" spans="1:12" ht="18">
      <c r="A76" s="10" t="s">
        <v>20</v>
      </c>
      <c r="B76" s="10" t="s">
        <v>8</v>
      </c>
      <c r="C76" s="10" t="s">
        <v>36</v>
      </c>
    </row>
    <row r="77" spans="1:12" ht="15" customHeight="1">
      <c r="A77" s="6">
        <f>25.4*(1000/E73-10)</f>
        <v>192.39718804920912</v>
      </c>
      <c r="B77" s="6">
        <f>C60</f>
        <v>31</v>
      </c>
      <c r="C77" s="8">
        <f>((B77-0.2*$A$77)^2)/(B77+0.8*$A$77)</f>
        <v>0.30252361834706182</v>
      </c>
    </row>
    <row r="78" spans="1:12">
      <c r="A78" s="1"/>
      <c r="B78" s="6">
        <f>C61</f>
        <v>34</v>
      </c>
      <c r="C78" s="8">
        <f t="shared" ref="C78:C79" si="4">((B78-0.2*$A$77)^2)/(B78+0.8*$A$77)</f>
        <v>0.10677736006072312</v>
      </c>
    </row>
    <row r="79" spans="1:12">
      <c r="A79" s="1"/>
      <c r="B79" s="6">
        <f>C62</f>
        <v>36</v>
      </c>
      <c r="C79" s="8">
        <f t="shared" si="4"/>
        <v>3.2369859304229746E-2</v>
      </c>
    </row>
    <row r="82" spans="1:8">
      <c r="A82" s="25" t="s">
        <v>23</v>
      </c>
      <c r="B82" s="25"/>
      <c r="C82" s="25"/>
      <c r="D82" s="25"/>
      <c r="E82" s="25"/>
      <c r="F82" s="25"/>
      <c r="G82" s="25"/>
    </row>
    <row r="83" spans="1:8">
      <c r="A83" s="25"/>
      <c r="B83" s="25"/>
      <c r="C83" s="25"/>
      <c r="D83" s="25"/>
      <c r="E83" s="25"/>
      <c r="F83" s="25"/>
      <c r="G83" s="25"/>
    </row>
    <row r="85" spans="1:8" ht="18" thickBot="1">
      <c r="A85" s="10" t="s">
        <v>38</v>
      </c>
      <c r="B85" s="6">
        <v>1.2999999999999999E-2</v>
      </c>
      <c r="D85" s="18" t="s">
        <v>22</v>
      </c>
      <c r="E85" s="16"/>
      <c r="F85" s="16"/>
      <c r="G85" s="16"/>
    </row>
    <row r="86" spans="1:8" ht="15.75" thickBot="1">
      <c r="A86" s="10" t="s">
        <v>24</v>
      </c>
      <c r="B86" s="6">
        <f>C3/10</f>
        <v>0.6</v>
      </c>
      <c r="D86" s="19" t="s">
        <v>26</v>
      </c>
      <c r="E86" s="20"/>
      <c r="F86" s="21">
        <v>400</v>
      </c>
      <c r="G86" s="22"/>
      <c r="H86" s="17"/>
    </row>
    <row r="87" spans="1:8">
      <c r="A87" s="10" t="s">
        <v>25</v>
      </c>
      <c r="B87" s="8">
        <f>1000*((E60/1000)*B85*(4/PI())*(4^(2/3))/SQRT(B86/100))^(3/8)</f>
        <v>386.43421589912134</v>
      </c>
    </row>
    <row r="88" spans="1:8">
      <c r="D88" s="5"/>
      <c r="G88" s="16"/>
    </row>
  </sheetData>
  <mergeCells count="25">
    <mergeCell ref="B69:D69"/>
    <mergeCell ref="E67:F67"/>
    <mergeCell ref="E68:F68"/>
    <mergeCell ref="E69:F69"/>
    <mergeCell ref="B12:G13"/>
    <mergeCell ref="B68:D68"/>
    <mergeCell ref="B67:D67"/>
    <mergeCell ref="B66:D66"/>
    <mergeCell ref="G66:H66"/>
    <mergeCell ref="G67:H67"/>
    <mergeCell ref="G68:H68"/>
    <mergeCell ref="G69:H69"/>
    <mergeCell ref="E66:F66"/>
    <mergeCell ref="G70:H70"/>
    <mergeCell ref="G71:H71"/>
    <mergeCell ref="B70:D70"/>
    <mergeCell ref="B71:D71"/>
    <mergeCell ref="G72:H72"/>
    <mergeCell ref="E70:F70"/>
    <mergeCell ref="E71:F71"/>
    <mergeCell ref="D86:E86"/>
    <mergeCell ref="F86:G86"/>
    <mergeCell ref="E73:I73"/>
    <mergeCell ref="A73:D73"/>
    <mergeCell ref="A82:G83"/>
  </mergeCells>
  <pageMargins left="1" right="0.25" top="0.25" bottom="0.25" header="0" footer="0.25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cp:lastPrinted>2009-09-23T19:46:33Z</cp:lastPrinted>
  <dcterms:created xsi:type="dcterms:W3CDTF">2009-04-07T14:58:45Z</dcterms:created>
  <dcterms:modified xsi:type="dcterms:W3CDTF">2009-09-23T19:47:18Z</dcterms:modified>
</cp:coreProperties>
</file>